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395C888-2572-4BFA-A9B4-63F126C3D53A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Расчет (3)" sheetId="5" r:id="rId1"/>
  </sheets>
  <definedNames>
    <definedName name="_xlnm.Print_Area" localSheetId="0">'Расчет (3)'!$A$1:$O$32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5" l="1"/>
  <c r="J17" i="5" s="1"/>
  <c r="F18" i="5"/>
  <c r="I18" i="5" s="1"/>
  <c r="I17" i="5"/>
  <c r="I19" i="5" l="1"/>
  <c r="K17" i="5" s="1"/>
  <c r="F15" i="5"/>
  <c r="I15" i="5" s="1"/>
  <c r="F14" i="5"/>
  <c r="I14" i="5" s="1"/>
  <c r="I13" i="5"/>
  <c r="N17" i="5" l="1"/>
  <c r="L17" i="5"/>
  <c r="M17" i="5" s="1"/>
  <c r="O17" i="5" s="1"/>
  <c r="J13" i="5"/>
  <c r="K13" i="5"/>
  <c r="N13" i="5" l="1"/>
  <c r="L13" i="5"/>
  <c r="M13" i="5" s="1"/>
  <c r="O13" i="5" s="1"/>
  <c r="F23" i="5"/>
  <c r="I23" i="5" s="1"/>
  <c r="F22" i="5"/>
  <c r="I22" i="5" s="1"/>
  <c r="I21" i="5"/>
  <c r="K21" i="5" l="1"/>
  <c r="L21" i="5" s="1"/>
  <c r="M21" i="5" s="1"/>
  <c r="O21" i="5" s="1"/>
  <c r="O25" i="5" s="1"/>
  <c r="J21" i="5"/>
  <c r="N21" i="5" l="1"/>
  <c r="N25" i="5" s="1"/>
</calcChain>
</file>

<file path=xl/sharedStrings.xml><?xml version="1.0" encoding="utf-8"?>
<sst xmlns="http://schemas.openxmlformats.org/spreadsheetml/2006/main" count="34" uniqueCount="25">
  <si>
    <t>№ п.п.</t>
  </si>
  <si>
    <t>№  скважины</t>
  </si>
  <si>
    <t>от</t>
  </si>
  <si>
    <t>до</t>
  </si>
  <si>
    <t>Месторождение</t>
  </si>
  <si>
    <t>направление</t>
  </si>
  <si>
    <t>кондуктор</t>
  </si>
  <si>
    <t>экспл. колонна</t>
  </si>
  <si>
    <t>№  кустовой площадки</t>
  </si>
  <si>
    <t>к Техническому заданию на выполнение услуг по сбору, транспортировки и утилизации отходов бурения на месторождениях, обслуживаемых АО «Белкамнефть» имени А.А.Волкова.</t>
  </si>
  <si>
    <t>Интервал берения, м</t>
  </si>
  <si>
    <t>ИТОГО БШ</t>
  </si>
  <si>
    <t>ИТОГО ОБР</t>
  </si>
  <si>
    <r>
      <t>K</t>
    </r>
    <r>
      <rPr>
        <b/>
        <vertAlign val="subscript"/>
        <sz val="8"/>
        <color theme="1"/>
        <rFont val="Times New Roman"/>
        <family val="1"/>
        <charset val="204"/>
      </rPr>
      <t>К</t>
    </r>
  </si>
  <si>
    <r>
      <t>V</t>
    </r>
    <r>
      <rPr>
        <b/>
        <vertAlign val="subscript"/>
        <sz val="8"/>
        <color theme="1"/>
        <rFont val="Times New Roman"/>
        <family val="1"/>
        <charset val="204"/>
      </rPr>
      <t>выбуре.пор.</t>
    </r>
    <r>
      <rPr>
        <b/>
        <sz val="8"/>
        <color theme="1"/>
        <rFont val="Times New Roman"/>
        <family val="1"/>
        <charset val="204"/>
      </rPr>
      <t>, м3</t>
    </r>
  </si>
  <si>
    <r>
      <t>V</t>
    </r>
    <r>
      <rPr>
        <b/>
        <vertAlign val="subscript"/>
        <sz val="8"/>
        <color theme="1"/>
        <rFont val="Times New Roman"/>
        <family val="1"/>
        <charset val="204"/>
      </rPr>
      <t>ПУЛЬПА.</t>
    </r>
    <r>
      <rPr>
        <b/>
        <sz val="8"/>
        <color theme="1"/>
        <rFont val="Times New Roman"/>
        <family val="1"/>
        <charset val="204"/>
      </rPr>
      <t>, м</t>
    </r>
    <r>
      <rPr>
        <b/>
        <vertAlign val="superscript"/>
        <sz val="8"/>
        <color theme="1"/>
        <rFont val="Times New Roman"/>
        <family val="1"/>
        <charset val="204"/>
      </rPr>
      <t>3</t>
    </r>
  </si>
  <si>
    <r>
      <t>V</t>
    </r>
    <r>
      <rPr>
        <b/>
        <vertAlign val="subscript"/>
        <sz val="8"/>
        <color theme="1"/>
        <rFont val="Times New Roman"/>
        <family val="1"/>
        <charset val="204"/>
      </rPr>
      <t>шлама</t>
    </r>
    <r>
      <rPr>
        <b/>
        <sz val="8"/>
        <color theme="1"/>
        <rFont val="Times New Roman"/>
        <family val="1"/>
        <charset val="204"/>
      </rPr>
      <t>, м</t>
    </r>
    <r>
      <rPr>
        <b/>
        <vertAlign val="superscript"/>
        <sz val="8"/>
        <color theme="1"/>
        <rFont val="Times New Roman"/>
        <family val="1"/>
        <charset val="204"/>
      </rPr>
      <t>3</t>
    </r>
  </si>
  <si>
    <r>
      <t>V</t>
    </r>
    <r>
      <rPr>
        <b/>
        <vertAlign val="subscript"/>
        <sz val="8"/>
        <color theme="1"/>
        <rFont val="Times New Roman"/>
        <family val="1"/>
        <charset val="204"/>
      </rPr>
      <t>ОБР</t>
    </r>
    <r>
      <rPr>
        <b/>
        <sz val="8"/>
        <color theme="1"/>
        <rFont val="Times New Roman"/>
        <family val="1"/>
        <charset val="204"/>
      </rPr>
      <t>, м</t>
    </r>
    <r>
      <rPr>
        <b/>
        <vertAlign val="superscript"/>
        <sz val="8"/>
        <color theme="1"/>
        <rFont val="Times New Roman"/>
        <family val="1"/>
        <charset val="204"/>
      </rPr>
      <t>3</t>
    </r>
  </si>
  <si>
    <r>
      <t>V</t>
    </r>
    <r>
      <rPr>
        <b/>
        <vertAlign val="subscript"/>
        <sz val="8"/>
        <color theme="1"/>
        <rFont val="Times New Roman"/>
        <family val="1"/>
        <charset val="204"/>
      </rPr>
      <t>БСВ</t>
    </r>
    <r>
      <rPr>
        <b/>
        <sz val="8"/>
        <color theme="1"/>
        <rFont val="Times New Roman"/>
        <family val="1"/>
        <charset val="204"/>
      </rPr>
      <t>, м</t>
    </r>
    <r>
      <rPr>
        <b/>
        <vertAlign val="superscript"/>
        <sz val="8"/>
        <color theme="1"/>
        <rFont val="Times New Roman"/>
        <family val="1"/>
        <charset val="204"/>
      </rPr>
      <t>3</t>
    </r>
  </si>
  <si>
    <t xml:space="preserve">Приложение </t>
  </si>
  <si>
    <t>Патраковское</t>
  </si>
  <si>
    <t>93А</t>
  </si>
  <si>
    <t>Од</t>
  </si>
  <si>
    <t>Расчет объема отходов бурения скважин №№ 8512, 9006, 9008 Вятской площади Арланского месторожденияна 2026 год</t>
  </si>
  <si>
    <t>Приложение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</si>
</sst>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#,##0.000"/>
    <numFmt numFmtId="167" formatCode="#,##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vertAlign val="subscript"/>
      <sz val="8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left" vertical="top" wrapText="1"/>
    </xf>
    <xf numFmtId="0" fontId="3" fillId="0" borderId="0" xfId="0" applyFont="1"/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left" vertical="top" wrapText="1"/>
    </xf>
    <xf numFmtId="0" fontId="7" fillId="0" borderId="0" xfId="0" applyFont="1"/>
    <xf numFmtId="0" fontId="8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16" fontId="1" fillId="0" borderId="0" xfId="0" applyNumberFormat="1" applyFont="1" applyFill="1"/>
    <xf numFmtId="0" fontId="1" fillId="0" borderId="0" xfId="0" applyFont="1" applyFill="1"/>
    <xf numFmtId="166" fontId="2" fillId="0" borderId="0" xfId="0" applyNumberFormat="1" applyFont="1" applyFill="1"/>
    <xf numFmtId="0" fontId="1" fillId="0" borderId="0" xfId="0" applyFont="1" applyBorder="1"/>
    <xf numFmtId="167" fontId="3" fillId="0" borderId="0" xfId="0" applyNumberFormat="1" applyFont="1" applyBorder="1"/>
    <xf numFmtId="0" fontId="1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2" fillId="0" borderId="37" xfId="0" applyNumberFormat="1" applyFont="1" applyBorder="1" applyAlignment="1">
      <alignment horizontal="center" vertical="center"/>
    </xf>
    <xf numFmtId="166" fontId="2" fillId="0" borderId="38" xfId="0" applyNumberFormat="1" applyFont="1" applyBorder="1" applyAlignment="1">
      <alignment horizontal="center" vertical="center"/>
    </xf>
    <xf numFmtId="165" fontId="8" fillId="0" borderId="39" xfId="0" applyNumberFormat="1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top" wrapText="1"/>
    </xf>
    <xf numFmtId="165" fontId="8" fillId="0" borderId="2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32" xfId="0" applyNumberFormat="1" applyFont="1" applyFill="1" applyBorder="1" applyAlignment="1">
      <alignment horizontal="center" vertical="center"/>
    </xf>
    <xf numFmtId="165" fontId="2" fillId="0" borderId="34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66" fontId="2" fillId="0" borderId="0" xfId="0" applyNumberFormat="1" applyFont="1" applyFill="1" applyAlignment="1"/>
    <xf numFmtId="0" fontId="9" fillId="0" borderId="0" xfId="0" applyFont="1" applyFill="1" applyAlignment="1"/>
    <xf numFmtId="0" fontId="8" fillId="2" borderId="31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view="pageBreakPreview" topLeftCell="A8" zoomScaleNormal="90" zoomScaleSheetLayoutView="100" workbookViewId="0">
      <pane xSplit="4" ySplit="5" topLeftCell="E13" activePane="bottomRight" state="frozen"/>
      <selection activeCell="A8" sqref="A8"/>
      <selection pane="topRight" activeCell="E8" sqref="E8"/>
      <selection pane="bottomLeft" activeCell="A12" sqref="A12"/>
      <selection pane="bottomRight" activeCell="I33" sqref="I33"/>
    </sheetView>
  </sheetViews>
  <sheetFormatPr defaultColWidth="9.1796875" defaultRowHeight="14.5" x14ac:dyDescent="0.35"/>
  <cols>
    <col min="1" max="1" width="7" style="1" bestFit="1" customWidth="1"/>
    <col min="2" max="3" width="13.1796875" style="1" bestFit="1" customWidth="1"/>
    <col min="4" max="4" width="17.26953125" style="1" customWidth="1"/>
    <col min="5" max="5" width="15.1796875" style="1" customWidth="1"/>
    <col min="6" max="9" width="6.7265625" style="1" customWidth="1"/>
    <col min="10" max="10" width="7.453125" customWidth="1"/>
    <col min="11" max="11" width="9.7265625" style="1" customWidth="1"/>
    <col min="12" max="12" width="10.1796875" style="1" customWidth="1"/>
    <col min="13" max="13" width="8.81640625" style="1" customWidth="1"/>
    <col min="14" max="14" width="14.453125" style="5" customWidth="1"/>
    <col min="15" max="15" width="15" style="5" customWidth="1"/>
    <col min="16" max="16" width="18.1796875" style="1" customWidth="1"/>
    <col min="17" max="17" width="16.81640625" style="1" customWidth="1"/>
    <col min="18" max="18" width="14.26953125" style="1" customWidth="1"/>
    <col min="19" max="19" width="16.7265625" style="1" customWidth="1"/>
    <col min="20" max="16384" width="9.1796875" style="1"/>
  </cols>
  <sheetData>
    <row r="1" spans="1:17" x14ac:dyDescent="0.35">
      <c r="K1" s="65" t="s">
        <v>19</v>
      </c>
      <c r="L1" s="65"/>
      <c r="M1" s="65"/>
      <c r="N1" s="65"/>
      <c r="O1" s="65"/>
    </row>
    <row r="2" spans="1:17" ht="12.75" customHeight="1" x14ac:dyDescent="0.35">
      <c r="K2" s="66" t="s">
        <v>9</v>
      </c>
      <c r="L2" s="66"/>
      <c r="M2" s="66"/>
      <c r="N2" s="66"/>
      <c r="O2" s="66"/>
    </row>
    <row r="3" spans="1:17" x14ac:dyDescent="0.35">
      <c r="K3" s="66"/>
      <c r="L3" s="66"/>
      <c r="M3" s="66"/>
      <c r="N3" s="66"/>
      <c r="O3" s="66"/>
    </row>
    <row r="4" spans="1:17" x14ac:dyDescent="0.35">
      <c r="K4" s="66"/>
      <c r="L4" s="66"/>
      <c r="M4" s="66"/>
      <c r="N4" s="66"/>
      <c r="O4" s="66"/>
    </row>
    <row r="5" spans="1:17" x14ac:dyDescent="0.35">
      <c r="K5" s="66"/>
      <c r="L5" s="66"/>
      <c r="M5" s="66"/>
      <c r="N5" s="66"/>
      <c r="O5" s="66"/>
    </row>
    <row r="6" spans="1:17" x14ac:dyDescent="0.35">
      <c r="K6" s="66"/>
      <c r="L6" s="66"/>
      <c r="M6" s="66"/>
      <c r="N6" s="66"/>
      <c r="O6" s="66"/>
    </row>
    <row r="7" spans="1:17" ht="13" x14ac:dyDescent="0.3">
      <c r="J7" s="9"/>
      <c r="K7" s="9"/>
      <c r="L7" s="9"/>
      <c r="M7" s="9"/>
      <c r="N7" s="4"/>
      <c r="O7" s="4"/>
    </row>
    <row r="8" spans="1:17" ht="15" customHeight="1" x14ac:dyDescent="0.3">
      <c r="J8" s="45"/>
      <c r="K8" s="45"/>
      <c r="L8" s="45"/>
      <c r="M8" s="45"/>
      <c r="N8" s="83" t="s">
        <v>24</v>
      </c>
      <c r="O8" s="83"/>
    </row>
    <row r="9" spans="1:17" s="2" customFormat="1" ht="15" x14ac:dyDescent="0.3">
      <c r="A9" s="67" t="s">
        <v>23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7" ht="15" thickBot="1" x14ac:dyDescent="0.4">
      <c r="P10" s="35"/>
      <c r="Q10" s="35"/>
    </row>
    <row r="11" spans="1:17" ht="22.5" customHeight="1" x14ac:dyDescent="0.3">
      <c r="A11" s="68" t="s">
        <v>0</v>
      </c>
      <c r="B11" s="70" t="s">
        <v>1</v>
      </c>
      <c r="C11" s="70" t="s">
        <v>8</v>
      </c>
      <c r="D11" s="72" t="s">
        <v>4</v>
      </c>
      <c r="E11" s="74" t="s">
        <v>10</v>
      </c>
      <c r="F11" s="72"/>
      <c r="G11" s="75"/>
      <c r="H11" s="76" t="s">
        <v>13</v>
      </c>
      <c r="I11" s="78" t="s">
        <v>14</v>
      </c>
      <c r="J11" s="70" t="s">
        <v>15</v>
      </c>
      <c r="K11" s="78" t="s">
        <v>16</v>
      </c>
      <c r="L11" s="78" t="s">
        <v>17</v>
      </c>
      <c r="M11" s="78" t="s">
        <v>18</v>
      </c>
      <c r="N11" s="78" t="s">
        <v>11</v>
      </c>
      <c r="O11" s="80" t="s">
        <v>12</v>
      </c>
      <c r="P11" s="36"/>
      <c r="Q11" s="36"/>
    </row>
    <row r="12" spans="1:17" ht="12.75" customHeight="1" x14ac:dyDescent="0.3">
      <c r="A12" s="69"/>
      <c r="B12" s="71"/>
      <c r="C12" s="71"/>
      <c r="D12" s="73"/>
      <c r="E12" s="6"/>
      <c r="F12" s="7" t="s">
        <v>2</v>
      </c>
      <c r="G12" s="8" t="s">
        <v>3</v>
      </c>
      <c r="H12" s="77"/>
      <c r="I12" s="79"/>
      <c r="J12" s="82"/>
      <c r="K12" s="79"/>
      <c r="L12" s="79"/>
      <c r="M12" s="79"/>
      <c r="N12" s="79"/>
      <c r="O12" s="81"/>
      <c r="P12" s="37"/>
      <c r="Q12" s="37"/>
    </row>
    <row r="13" spans="1:17" ht="12.75" customHeight="1" x14ac:dyDescent="0.3">
      <c r="A13" s="62">
        <v>1</v>
      </c>
      <c r="B13" s="55">
        <v>8512</v>
      </c>
      <c r="C13" s="55" t="s">
        <v>21</v>
      </c>
      <c r="D13" s="56" t="s">
        <v>20</v>
      </c>
      <c r="E13" s="12" t="s">
        <v>5</v>
      </c>
      <c r="F13" s="13">
        <v>0</v>
      </c>
      <c r="G13" s="14">
        <v>60</v>
      </c>
      <c r="H13" s="15">
        <v>1.5</v>
      </c>
      <c r="I13" s="16">
        <f t="shared" ref="I13" si="0">0.785*0.3937^2*(G13-F13)*H13</f>
        <v>10.950728098500001</v>
      </c>
      <c r="J13" s="46">
        <f>(((0.785*H13*0.2953*(G13-F13))+0.785*(0.3239-2*0.0095)^2*(G13-F13)+90)*0.2/2)+(((0.0403*(G14)+(0.785*1.2*0.2159*(1300-G14))+90)*0.1/2)+((0.403*G14+(0.785*H15*0.2159^2*(G15-F15))+90)*0.1/2))+((0.0186*G15+(0.785*H16*0.1429^2*(G16-F16))+90)*0.1/2)</f>
        <v>47.701244340750002</v>
      </c>
      <c r="K13" s="46">
        <f>1.2*(I13+I14+I15++I16)+88</f>
        <v>203.38285717726001</v>
      </c>
      <c r="L13" s="46">
        <f t="shared" ref="L13" si="1">K13*1.052+0.5*91.05</f>
        <v>259.48376575047752</v>
      </c>
      <c r="M13" s="46">
        <f t="shared" ref="M13" si="2">L13*0.5</f>
        <v>129.74188287523876</v>
      </c>
      <c r="N13" s="49">
        <f t="shared" ref="N13" si="3">K13+J13</f>
        <v>251.08410151801002</v>
      </c>
      <c r="O13" s="52">
        <f t="shared" ref="O13" si="4">M13+L13</f>
        <v>389.2256486257163</v>
      </c>
      <c r="P13" s="37"/>
      <c r="Q13" s="37"/>
    </row>
    <row r="14" spans="1:17" ht="12.75" customHeight="1" x14ac:dyDescent="0.3">
      <c r="A14" s="63"/>
      <c r="B14" s="55"/>
      <c r="C14" s="55"/>
      <c r="D14" s="56"/>
      <c r="E14" s="17" t="s">
        <v>6</v>
      </c>
      <c r="F14" s="18">
        <f>G13</f>
        <v>60</v>
      </c>
      <c r="G14" s="19">
        <v>450</v>
      </c>
      <c r="H14" s="20">
        <v>1.3</v>
      </c>
      <c r="I14" s="21">
        <f t="shared" ref="I14" si="5">0.785*0.2953^2*(G14-F14)*H14</f>
        <v>34.705995809550004</v>
      </c>
      <c r="J14" s="47"/>
      <c r="K14" s="47"/>
      <c r="L14" s="47"/>
      <c r="M14" s="47"/>
      <c r="N14" s="50"/>
      <c r="O14" s="53"/>
      <c r="P14" s="37"/>
      <c r="Q14" s="37"/>
    </row>
    <row r="15" spans="1:17" ht="12.75" customHeight="1" x14ac:dyDescent="0.3">
      <c r="A15" s="63"/>
      <c r="B15" s="55"/>
      <c r="C15" s="55"/>
      <c r="D15" s="56"/>
      <c r="E15" s="17" t="s">
        <v>7</v>
      </c>
      <c r="F15" s="18">
        <f>G14</f>
        <v>450</v>
      </c>
      <c r="G15" s="19">
        <v>1650</v>
      </c>
      <c r="H15" s="20">
        <v>1.1499999999999999</v>
      </c>
      <c r="I15" s="21">
        <f t="shared" ref="I15" si="6">0.785*0.2159^2*(G15-F15)*H15</f>
        <v>50.495657073000004</v>
      </c>
      <c r="J15" s="47"/>
      <c r="K15" s="47"/>
      <c r="L15" s="47"/>
      <c r="M15" s="47"/>
      <c r="N15" s="50"/>
      <c r="O15" s="53"/>
      <c r="P15" s="37"/>
      <c r="Q15" s="37"/>
    </row>
    <row r="16" spans="1:17" ht="12.75" customHeight="1" x14ac:dyDescent="0.3">
      <c r="A16" s="64"/>
      <c r="B16" s="55"/>
      <c r="C16" s="55"/>
      <c r="D16" s="56"/>
      <c r="E16" s="22"/>
      <c r="F16" s="23"/>
      <c r="G16" s="24"/>
      <c r="H16" s="20"/>
      <c r="I16" s="21"/>
      <c r="J16" s="48"/>
      <c r="K16" s="48"/>
      <c r="L16" s="48"/>
      <c r="M16" s="48"/>
      <c r="N16" s="51"/>
      <c r="O16" s="54"/>
      <c r="P16" s="37"/>
      <c r="Q16" s="37"/>
    </row>
    <row r="17" spans="1:19" ht="12.75" customHeight="1" x14ac:dyDescent="0.3">
      <c r="A17" s="62">
        <v>2</v>
      </c>
      <c r="B17" s="55">
        <v>9006</v>
      </c>
      <c r="C17" s="55" t="s">
        <v>22</v>
      </c>
      <c r="D17" s="56" t="s">
        <v>20</v>
      </c>
      <c r="E17" s="12" t="s">
        <v>5</v>
      </c>
      <c r="F17" s="13">
        <v>0</v>
      </c>
      <c r="G17" s="14">
        <v>30</v>
      </c>
      <c r="H17" s="15">
        <v>1.5</v>
      </c>
      <c r="I17" s="16">
        <f t="shared" ref="I17" si="7">0.785*0.3937^2*(G17-F17)*H17</f>
        <v>5.4753640492500004</v>
      </c>
      <c r="J17" s="46">
        <f>(((0.785*H17*0.2953*(G17-F17))+0.785*(0.3239-2*0.0095)^2*(G17-F17)+90)*0.2/2)+(((0.0403*(G18)+(0.785*1.2*0.2159*(1300-G18))+90)*0.1/2)+((0.403*G18+(0.785*H19*0.2159^2*(G19-F19))+90)*0.1/2))+((0.0186*G19+(0.785*H20*0.1429^2*(G20-F20))+90)*0.1/2)</f>
        <v>46.439166847200006</v>
      </c>
      <c r="K17" s="46">
        <f>1.2*(I17+I18+I19++I20)+88</f>
        <v>200.01605070058002</v>
      </c>
      <c r="L17" s="46">
        <f t="shared" ref="L17" si="8">K17*1.052+0.5*91.05</f>
        <v>255.94188533701021</v>
      </c>
      <c r="M17" s="46">
        <f t="shared" ref="M17" si="9">L17*0.5</f>
        <v>127.9709426685051</v>
      </c>
      <c r="N17" s="49">
        <f t="shared" ref="N17" si="10">K17+J17</f>
        <v>246.45521754778002</v>
      </c>
      <c r="O17" s="52">
        <f t="shared" ref="O17" si="11">M17+L17</f>
        <v>383.91282800551528</v>
      </c>
      <c r="P17" s="37"/>
      <c r="Q17" s="37"/>
    </row>
    <row r="18" spans="1:19" ht="12.75" customHeight="1" x14ac:dyDescent="0.3">
      <c r="A18" s="63"/>
      <c r="B18" s="55"/>
      <c r="C18" s="55"/>
      <c r="D18" s="56"/>
      <c r="E18" s="17" t="s">
        <v>6</v>
      </c>
      <c r="F18" s="18">
        <f>G17</f>
        <v>30</v>
      </c>
      <c r="G18" s="19">
        <v>450</v>
      </c>
      <c r="H18" s="20">
        <v>1.3</v>
      </c>
      <c r="I18" s="21">
        <f t="shared" ref="I18" si="12">0.785*0.2953^2*(G18-F18)*H18</f>
        <v>37.375687794900003</v>
      </c>
      <c r="J18" s="47"/>
      <c r="K18" s="47"/>
      <c r="L18" s="47"/>
      <c r="M18" s="47"/>
      <c r="N18" s="50"/>
      <c r="O18" s="53"/>
      <c r="P18" s="37"/>
      <c r="Q18" s="37"/>
    </row>
    <row r="19" spans="1:19" ht="12.75" customHeight="1" x14ac:dyDescent="0.3">
      <c r="A19" s="63"/>
      <c r="B19" s="55"/>
      <c r="C19" s="55"/>
      <c r="D19" s="56"/>
      <c r="E19" s="17" t="s">
        <v>7</v>
      </c>
      <c r="F19" s="18">
        <f>G18</f>
        <v>450</v>
      </c>
      <c r="G19" s="19">
        <v>1650</v>
      </c>
      <c r="H19" s="20">
        <v>1.1499999999999999</v>
      </c>
      <c r="I19" s="21">
        <f t="shared" ref="I19" si="13">0.785*0.2159^2*(G19-F19)*H19</f>
        <v>50.495657073000004</v>
      </c>
      <c r="J19" s="47"/>
      <c r="K19" s="47"/>
      <c r="L19" s="47"/>
      <c r="M19" s="47"/>
      <c r="N19" s="50"/>
      <c r="O19" s="53"/>
      <c r="P19" s="37"/>
      <c r="Q19" s="37"/>
    </row>
    <row r="20" spans="1:19" ht="12.75" customHeight="1" x14ac:dyDescent="0.3">
      <c r="A20" s="64"/>
      <c r="B20" s="55"/>
      <c r="C20" s="55"/>
      <c r="D20" s="56"/>
      <c r="E20" s="22"/>
      <c r="F20" s="23"/>
      <c r="G20" s="24"/>
      <c r="H20" s="20"/>
      <c r="I20" s="21"/>
      <c r="J20" s="48"/>
      <c r="K20" s="48"/>
      <c r="L20" s="48"/>
      <c r="M20" s="48"/>
      <c r="N20" s="51"/>
      <c r="O20" s="54"/>
      <c r="P20" s="37"/>
      <c r="Q20" s="37"/>
    </row>
    <row r="21" spans="1:19" ht="12.75" customHeight="1" x14ac:dyDescent="0.3">
      <c r="A21" s="62">
        <v>2</v>
      </c>
      <c r="B21" s="55">
        <v>9008</v>
      </c>
      <c r="C21" s="55" t="s">
        <v>22</v>
      </c>
      <c r="D21" s="56" t="s">
        <v>20</v>
      </c>
      <c r="E21" s="12" t="s">
        <v>5</v>
      </c>
      <c r="F21" s="13">
        <v>0</v>
      </c>
      <c r="G21" s="14">
        <v>30</v>
      </c>
      <c r="H21" s="15">
        <v>1.5</v>
      </c>
      <c r="I21" s="16">
        <f t="shared" ref="I21" si="14">0.785*0.3937^2*(G21-F21)*H21</f>
        <v>5.4753640492500004</v>
      </c>
      <c r="J21" s="46">
        <f>(((0.785*H21*0.2953*(G21-F21))+0.785*(0.3239-2*0.0095)^2*(G21-F21)+90)*0.2/2)+(((0.0403*(G22)+(0.785*1.2*0.2159*(1300-G22))+90)*0.1/2)+((0.403*G22+(0.785*H23*0.2159^2*(G23-F23))+90)*0.1/2))+((0.0186*G23+(0.785*H24*0.1429^2*(G24-F24))+90)*0.1/2)</f>
        <v>46.439166847200006</v>
      </c>
      <c r="K21" s="46">
        <f>1.2*(I21+I22+I23++I24)+88</f>
        <v>200.01605070058002</v>
      </c>
      <c r="L21" s="46">
        <f t="shared" ref="L21" si="15">K21*1.052+0.5*91.05</f>
        <v>255.94188533701021</v>
      </c>
      <c r="M21" s="46">
        <f t="shared" ref="M21" si="16">L21*0.5</f>
        <v>127.9709426685051</v>
      </c>
      <c r="N21" s="49">
        <f t="shared" ref="N21" si="17">K21+J21</f>
        <v>246.45521754778002</v>
      </c>
      <c r="O21" s="52">
        <f t="shared" ref="O21" si="18">M21+L21</f>
        <v>383.91282800551528</v>
      </c>
      <c r="P21" s="43"/>
      <c r="Q21" s="44"/>
      <c r="R21" s="33"/>
      <c r="S21" s="33"/>
    </row>
    <row r="22" spans="1:19" ht="12.75" customHeight="1" x14ac:dyDescent="0.3">
      <c r="A22" s="63"/>
      <c r="B22" s="55"/>
      <c r="C22" s="55"/>
      <c r="D22" s="56"/>
      <c r="E22" s="17" t="s">
        <v>6</v>
      </c>
      <c r="F22" s="18">
        <f>G21</f>
        <v>30</v>
      </c>
      <c r="G22" s="19">
        <v>450</v>
      </c>
      <c r="H22" s="20">
        <v>1.3</v>
      </c>
      <c r="I22" s="21">
        <f t="shared" ref="I22" si="19">0.785*0.2953^2*(G22-F22)*H22</f>
        <v>37.375687794900003</v>
      </c>
      <c r="J22" s="47"/>
      <c r="K22" s="47"/>
      <c r="L22" s="47"/>
      <c r="M22" s="47"/>
      <c r="N22" s="50"/>
      <c r="O22" s="53"/>
      <c r="P22" s="43"/>
      <c r="Q22" s="44"/>
      <c r="R22" s="33"/>
      <c r="S22" s="33"/>
    </row>
    <row r="23" spans="1:19" ht="12.75" customHeight="1" x14ac:dyDescent="0.3">
      <c r="A23" s="63"/>
      <c r="B23" s="55"/>
      <c r="C23" s="55"/>
      <c r="D23" s="56"/>
      <c r="E23" s="17" t="s">
        <v>7</v>
      </c>
      <c r="F23" s="18">
        <f>G22</f>
        <v>450</v>
      </c>
      <c r="G23" s="19">
        <v>1650</v>
      </c>
      <c r="H23" s="20">
        <v>1.1499999999999999</v>
      </c>
      <c r="I23" s="21">
        <f t="shared" ref="I23" si="20">0.785*0.2159^2*(G23-F23)*H23</f>
        <v>50.495657073000004</v>
      </c>
      <c r="J23" s="47"/>
      <c r="K23" s="47"/>
      <c r="L23" s="47"/>
      <c r="M23" s="47"/>
      <c r="N23" s="50"/>
      <c r="O23" s="53"/>
      <c r="P23" s="43"/>
      <c r="Q23" s="44"/>
      <c r="R23" s="33"/>
      <c r="S23" s="33"/>
    </row>
    <row r="24" spans="1:19" ht="12.75" customHeight="1" x14ac:dyDescent="0.3">
      <c r="A24" s="64"/>
      <c r="B24" s="55"/>
      <c r="C24" s="55"/>
      <c r="D24" s="56"/>
      <c r="E24" s="22"/>
      <c r="F24" s="23"/>
      <c r="G24" s="24"/>
      <c r="H24" s="20"/>
      <c r="I24" s="21"/>
      <c r="J24" s="48"/>
      <c r="K24" s="48"/>
      <c r="L24" s="48"/>
      <c r="M24" s="48"/>
      <c r="N24" s="51"/>
      <c r="O24" s="54"/>
      <c r="P24" s="43"/>
      <c r="Q24" s="44"/>
      <c r="R24" s="33"/>
      <c r="S24" s="33"/>
    </row>
    <row r="25" spans="1:19" ht="16" thickBot="1" x14ac:dyDescent="0.3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39">
        <f>SUM(N13:N24)</f>
        <v>743.99453661357006</v>
      </c>
      <c r="O25" s="40">
        <f>SUM(O13:O24)</f>
        <v>1157.0513046367469</v>
      </c>
      <c r="P25" s="41"/>
      <c r="Q25" s="42"/>
      <c r="R25" s="33"/>
      <c r="S25" s="33"/>
    </row>
    <row r="26" spans="1:19" ht="12.75" customHeight="1" x14ac:dyDescent="0.3">
      <c r="A26" s="25"/>
      <c r="B26" s="26"/>
      <c r="C26" s="26"/>
      <c r="D26" s="26"/>
      <c r="E26" s="27"/>
      <c r="F26" s="28"/>
      <c r="G26" s="28"/>
      <c r="H26" s="28"/>
      <c r="I26" s="29"/>
      <c r="J26" s="29"/>
      <c r="K26" s="29"/>
      <c r="L26" s="29"/>
      <c r="M26" s="29"/>
      <c r="N26" s="30"/>
      <c r="O26" s="30"/>
      <c r="P26" s="43"/>
      <c r="Q26" s="44"/>
      <c r="R26" s="32"/>
      <c r="S26" s="32"/>
    </row>
    <row r="27" spans="1:19" ht="12.75" customHeight="1" x14ac:dyDescent="0.35">
      <c r="P27" s="43"/>
      <c r="Q27" s="44"/>
      <c r="R27" s="33"/>
      <c r="S27" s="33"/>
    </row>
    <row r="28" spans="1:19" ht="13.5" customHeight="1" x14ac:dyDescent="0.35">
      <c r="P28" s="43"/>
      <c r="Q28" s="44"/>
      <c r="R28" s="33"/>
      <c r="S28" s="33"/>
    </row>
    <row r="29" spans="1:19" ht="15.5" x14ac:dyDescent="0.35">
      <c r="B29" s="57"/>
      <c r="C29" s="57"/>
      <c r="M29" s="57"/>
      <c r="N29" s="57"/>
      <c r="P29" s="41"/>
      <c r="Q29" s="42"/>
      <c r="R29" s="33"/>
      <c r="S29" s="33"/>
    </row>
    <row r="30" spans="1:19" ht="12.75" customHeight="1" x14ac:dyDescent="0.35">
      <c r="P30" s="43"/>
      <c r="Q30" s="44"/>
      <c r="R30" s="32"/>
      <c r="S30" s="32"/>
    </row>
    <row r="31" spans="1:19" ht="12.75" customHeight="1" x14ac:dyDescent="0.35">
      <c r="P31" s="43"/>
      <c r="Q31" s="44"/>
      <c r="R31" s="33"/>
      <c r="S31" s="33"/>
    </row>
    <row r="32" spans="1:19" ht="13.5" customHeight="1" x14ac:dyDescent="0.35">
      <c r="P32" s="43"/>
      <c r="Q32" s="44"/>
      <c r="R32" s="33"/>
      <c r="S32" s="33"/>
    </row>
    <row r="33" spans="1:20" ht="15.5" x14ac:dyDescent="0.35">
      <c r="P33" s="41"/>
      <c r="Q33" s="42"/>
      <c r="R33" s="33"/>
      <c r="S33" s="33"/>
    </row>
    <row r="34" spans="1:20" ht="12.75" customHeight="1" x14ac:dyDescent="0.35">
      <c r="P34" s="43"/>
      <c r="Q34" s="44"/>
      <c r="R34" s="32"/>
      <c r="S34" s="32"/>
      <c r="T34" s="10"/>
    </row>
    <row r="35" spans="1:20" ht="12.75" customHeight="1" x14ac:dyDescent="0.35">
      <c r="P35" s="43"/>
      <c r="Q35" s="44"/>
      <c r="R35" s="33"/>
      <c r="S35" s="33"/>
    </row>
    <row r="36" spans="1:20" ht="13.5" customHeight="1" x14ac:dyDescent="0.35">
      <c r="P36" s="43"/>
      <c r="Q36" s="44"/>
      <c r="R36" s="33"/>
      <c r="S36" s="33"/>
    </row>
    <row r="37" spans="1:20" ht="15.5" x14ac:dyDescent="0.35">
      <c r="P37" s="41"/>
      <c r="Q37" s="42"/>
      <c r="R37" s="33"/>
      <c r="S37" s="33"/>
    </row>
    <row r="38" spans="1:20" ht="12.75" customHeight="1" x14ac:dyDescent="0.35">
      <c r="P38" s="43"/>
      <c r="Q38" s="44"/>
      <c r="R38" s="32"/>
      <c r="S38" s="32"/>
    </row>
    <row r="39" spans="1:20" ht="12.75" customHeight="1" x14ac:dyDescent="0.35">
      <c r="P39" s="43"/>
      <c r="Q39" s="44"/>
      <c r="R39" s="33"/>
      <c r="S39" s="33"/>
    </row>
    <row r="40" spans="1:20" ht="13.5" customHeight="1" x14ac:dyDescent="0.35">
      <c r="P40" s="43"/>
      <c r="Q40" s="44"/>
    </row>
    <row r="41" spans="1:20" s="3" customFormat="1" ht="15" x14ac:dyDescent="0.35">
      <c r="A41" s="1"/>
      <c r="B41" s="1"/>
      <c r="C41" s="1"/>
      <c r="D41" s="1"/>
      <c r="E41" s="1"/>
      <c r="F41" s="1"/>
      <c r="G41" s="1"/>
      <c r="H41" s="1"/>
      <c r="I41" s="1"/>
      <c r="J41"/>
      <c r="K41" s="1"/>
      <c r="L41" s="1"/>
      <c r="M41" s="1"/>
      <c r="N41" s="5"/>
      <c r="O41" s="5"/>
      <c r="P41" s="38"/>
      <c r="Q41" s="38"/>
    </row>
    <row r="42" spans="1:20" ht="15.5" x14ac:dyDescent="0.35">
      <c r="P42" s="11"/>
      <c r="Q42" s="11"/>
    </row>
    <row r="43" spans="1:20" ht="15.5" x14ac:dyDescent="0.35">
      <c r="P43" s="34"/>
      <c r="Q43" s="34"/>
    </row>
    <row r="44" spans="1:20" ht="15.5" x14ac:dyDescent="0.35">
      <c r="P44" s="60"/>
      <c r="Q44" s="61"/>
    </row>
    <row r="45" spans="1:20" ht="15.5" x14ac:dyDescent="0.35">
      <c r="P45" s="11"/>
      <c r="Q45" s="11"/>
    </row>
    <row r="46" spans="1:20" ht="15.5" x14ac:dyDescent="0.35">
      <c r="P46" s="11"/>
      <c r="Q46" s="11"/>
    </row>
    <row r="47" spans="1:20" ht="15.5" x14ac:dyDescent="0.35">
      <c r="P47" s="11"/>
    </row>
    <row r="50" spans="17:17" x14ac:dyDescent="0.35">
      <c r="Q50" s="31"/>
    </row>
  </sheetData>
  <mergeCells count="51">
    <mergeCell ref="K17:K20"/>
    <mergeCell ref="L17:L20"/>
    <mergeCell ref="M17:M20"/>
    <mergeCell ref="N17:N20"/>
    <mergeCell ref="O17:O20"/>
    <mergeCell ref="A17:A20"/>
    <mergeCell ref="B17:B20"/>
    <mergeCell ref="C17:C20"/>
    <mergeCell ref="D17:D20"/>
    <mergeCell ref="J17:J20"/>
    <mergeCell ref="K1:O1"/>
    <mergeCell ref="K2:O6"/>
    <mergeCell ref="A9:O9"/>
    <mergeCell ref="A11:A12"/>
    <mergeCell ref="B11:B12"/>
    <mergeCell ref="C11:C12"/>
    <mergeCell ref="D11:D12"/>
    <mergeCell ref="E11:G11"/>
    <mergeCell ref="H11:H12"/>
    <mergeCell ref="I11:I12"/>
    <mergeCell ref="N11:N12"/>
    <mergeCell ref="O11:O12"/>
    <mergeCell ref="J11:J12"/>
    <mergeCell ref="K11:K12"/>
    <mergeCell ref="L11:L12"/>
    <mergeCell ref="M11:M12"/>
    <mergeCell ref="N8:O8"/>
    <mergeCell ref="M29:N29"/>
    <mergeCell ref="B29:C29"/>
    <mergeCell ref="A25:M25"/>
    <mergeCell ref="P44:Q44"/>
    <mergeCell ref="A21:A24"/>
    <mergeCell ref="B21:B24"/>
    <mergeCell ref="C21:C24"/>
    <mergeCell ref="D21:D24"/>
    <mergeCell ref="J21:J24"/>
    <mergeCell ref="K21:K24"/>
    <mergeCell ref="L21:L24"/>
    <mergeCell ref="M21:M24"/>
    <mergeCell ref="N21:N24"/>
    <mergeCell ref="O21:O24"/>
    <mergeCell ref="A13:A16"/>
    <mergeCell ref="L13:L16"/>
    <mergeCell ref="M13:M16"/>
    <mergeCell ref="N13:N16"/>
    <mergeCell ref="O13:O16"/>
    <mergeCell ref="B13:B16"/>
    <mergeCell ref="C13:C16"/>
    <mergeCell ref="D13:D16"/>
    <mergeCell ref="J13:J16"/>
    <mergeCell ref="K13:K16"/>
  </mergeCells>
  <pageMargins left="0.25" right="0.25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(3)</vt:lpstr>
      <vt:lpstr>'Расчет (3)'!Область_печати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2025-10-13T14:23:21Z</dcterms:modified>
</cp:coreProperties>
</file>